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95" windowHeight="8640" activeTab="1"/>
  </bookViews>
  <sheets>
    <sheet name="负荷计算表 " sheetId="1" r:id="rId1"/>
    <sheet name="报价" sheetId="2" r:id="rId2"/>
  </sheets>
  <definedNames>
    <definedName name="_xlnm.Print_Area" localSheetId="1">'报价'!$A$1:$I$57</definedName>
    <definedName name="_xlnm.Print_Area" localSheetId="0">'负荷计算表 '!$A$1:$F$16</definedName>
  </definedNames>
  <calcPr fullCalcOnLoad="1"/>
</workbook>
</file>

<file path=xl/sharedStrings.xml><?xml version="1.0" encoding="utf-8"?>
<sst xmlns="http://schemas.openxmlformats.org/spreadsheetml/2006/main" count="263" uniqueCount="170">
  <si>
    <t>地板采暖负荷计算表</t>
  </si>
  <si>
    <t>楼层</t>
  </si>
  <si>
    <r>
      <t>房</t>
    </r>
    <r>
      <rPr>
        <sz val="14"/>
        <rFont val="Times New Roman"/>
        <family val="1"/>
      </rPr>
      <t xml:space="preserve"> </t>
    </r>
    <r>
      <rPr>
        <sz val="14"/>
        <rFont val="宋体"/>
        <family val="0"/>
      </rPr>
      <t>间</t>
    </r>
  </si>
  <si>
    <t>采暖面积(㎡)</t>
  </si>
  <si>
    <t>回填面积（㎡）</t>
  </si>
  <si>
    <t>层高(m)</t>
  </si>
  <si>
    <r>
      <t>热负荷</t>
    </r>
    <r>
      <rPr>
        <sz val="14"/>
        <rFont val="Times New Roman"/>
        <family val="1"/>
      </rPr>
      <t xml:space="preserve"> (w)</t>
    </r>
  </si>
  <si>
    <t>负一层</t>
  </si>
  <si>
    <t>视听室</t>
  </si>
  <si>
    <t>餐厅+走道+厨房</t>
  </si>
  <si>
    <t>一层</t>
  </si>
  <si>
    <t>客厅</t>
  </si>
  <si>
    <t>过道</t>
  </si>
  <si>
    <t>儿子房书房</t>
  </si>
  <si>
    <t>儿子房</t>
  </si>
  <si>
    <t>客卧</t>
  </si>
  <si>
    <t>二层</t>
  </si>
  <si>
    <t>起居室</t>
  </si>
  <si>
    <t>主卧</t>
  </si>
  <si>
    <t>衣帽间</t>
  </si>
  <si>
    <t>主卫</t>
  </si>
  <si>
    <t>休闲厅</t>
  </si>
  <si>
    <t>合计：</t>
  </si>
  <si>
    <t>品    牌</t>
  </si>
  <si>
    <t>名称</t>
  </si>
  <si>
    <t>规格型号</t>
  </si>
  <si>
    <t>功能特性</t>
  </si>
  <si>
    <t>数量</t>
  </si>
  <si>
    <t>单位</t>
  </si>
  <si>
    <t>单价</t>
  </si>
  <si>
    <t>复价</t>
  </si>
  <si>
    <t>备注</t>
  </si>
  <si>
    <t>1﹑主机部分</t>
  </si>
  <si>
    <t>壁挂式燃气采暖系统锅炉</t>
  </si>
  <si>
    <t>CGG-1K-28</t>
  </si>
  <si>
    <t>采暖面积达200-340平米</t>
  </si>
  <si>
    <t>台</t>
  </si>
  <si>
    <t>德国本土
原装进口</t>
  </si>
  <si>
    <t>上海伟星</t>
  </si>
  <si>
    <t>球阀</t>
  </si>
  <si>
    <t>DN20</t>
  </si>
  <si>
    <t>锅炉配件</t>
  </si>
  <si>
    <t>个</t>
  </si>
  <si>
    <t>国内著名品牌</t>
  </si>
  <si>
    <t>铝塑复合接头</t>
  </si>
  <si>
    <t>铝塑内丝弯头</t>
  </si>
  <si>
    <t>威乐</t>
  </si>
  <si>
    <t>循环水泵</t>
  </si>
  <si>
    <r>
      <t>R</t>
    </r>
    <r>
      <rPr>
        <sz val="12"/>
        <rFont val="宋体"/>
        <family val="0"/>
      </rPr>
      <t>S15-6</t>
    </r>
  </si>
  <si>
    <t>提供热水循环</t>
  </si>
  <si>
    <t>德国品牌</t>
  </si>
  <si>
    <t>小计</t>
  </si>
  <si>
    <t>2、主管系统部分</t>
  </si>
  <si>
    <t>德国欧博诺</t>
  </si>
  <si>
    <t>铝塑复合管</t>
  </si>
  <si>
    <t>32*3.0</t>
  </si>
  <si>
    <t>系统管材</t>
  </si>
  <si>
    <t>米</t>
  </si>
  <si>
    <t>德国原装进口</t>
  </si>
  <si>
    <r>
      <t>25*2.</t>
    </r>
    <r>
      <rPr>
        <sz val="12"/>
        <rFont val="宋体"/>
        <family val="0"/>
      </rPr>
      <t>0</t>
    </r>
  </si>
  <si>
    <t>90°弯头</t>
  </si>
  <si>
    <t>系统管件</t>
  </si>
  <si>
    <t>异径三通</t>
  </si>
  <si>
    <t>32-25-25</t>
  </si>
  <si>
    <t>等径三通</t>
  </si>
  <si>
    <t>32-32-32</t>
  </si>
  <si>
    <t>变径</t>
  </si>
  <si>
    <t>32-25</t>
  </si>
  <si>
    <t>外丝直接</t>
  </si>
  <si>
    <t>25-3/4外丝</t>
  </si>
  <si>
    <t>保温管</t>
  </si>
  <si>
    <t>主管配材</t>
  </si>
  <si>
    <t>管卡</t>
  </si>
  <si>
    <t>25‘32</t>
  </si>
  <si>
    <t>其他辅材</t>
  </si>
  <si>
    <t>批</t>
  </si>
  <si>
    <t>3、地板辐射部分</t>
  </si>
  <si>
    <t>现浇层</t>
  </si>
  <si>
    <t>不小于C15 厚度≥3cm</t>
  </si>
  <si>
    <t>1；2：3卵石混凝土</t>
  </si>
  <si>
    <t>㎡</t>
  </si>
  <si>
    <t>欧博诺</t>
  </si>
  <si>
    <t>地盘管</t>
  </si>
  <si>
    <t>PE-XaØ16</t>
  </si>
  <si>
    <t>加热盘管、管卡；</t>
  </si>
  <si>
    <t>m</t>
  </si>
  <si>
    <t>德国生产</t>
  </si>
  <si>
    <t>反射层</t>
  </si>
  <si>
    <t>50g</t>
  </si>
  <si>
    <t>地板辐射采暖专用反射膜</t>
  </si>
  <si>
    <t>防潮层</t>
  </si>
  <si>
    <t>薄膜；防潮气上升</t>
  </si>
  <si>
    <t>绝热层</t>
  </si>
  <si>
    <t>容重≥35kg/m3、2cm(厚)</t>
  </si>
  <si>
    <t>挤塑乙烯保温板</t>
  </si>
  <si>
    <t>辅料</t>
  </si>
  <si>
    <t>卡钉，保温边条，伸缩条，封口胶，乳白胶等</t>
  </si>
  <si>
    <t>四路分水器</t>
  </si>
  <si>
    <t>不锈钢1013064</t>
  </si>
  <si>
    <t>含流量平衡调节阀，末端三通，自动排气阀，排水阀等（带有阻力预调节功能的控制阀芯）</t>
  </si>
  <si>
    <t>套</t>
  </si>
  <si>
    <t>六路分水器</t>
  </si>
  <si>
    <t>不锈钢1013066</t>
  </si>
  <si>
    <t>曼瑞德</t>
  </si>
  <si>
    <t>末端三通</t>
  </si>
  <si>
    <t>H105</t>
  </si>
  <si>
    <t>分集水器配件</t>
  </si>
  <si>
    <t>德国独资，乐清生产</t>
  </si>
  <si>
    <t>排气阀</t>
  </si>
  <si>
    <t>H106</t>
  </si>
  <si>
    <t>排水阀</t>
  </si>
  <si>
    <t>H107</t>
  </si>
  <si>
    <t>硬密封管接头16×2mm(PEX)</t>
  </si>
  <si>
    <r>
      <t>支架</t>
    </r>
    <r>
      <rPr>
        <sz val="12"/>
        <rFont val="Arial"/>
        <family val="2"/>
      </rPr>
      <t>/</t>
    </r>
    <r>
      <rPr>
        <sz val="12"/>
        <rFont val="宋体"/>
        <family val="0"/>
      </rPr>
      <t>螺丝紧固</t>
    </r>
  </si>
  <si>
    <t>H110T</t>
  </si>
  <si>
    <t>液晶温控器</t>
  </si>
  <si>
    <t>24V</t>
  </si>
  <si>
    <t>大液晶周编程时段采暖温控器</t>
  </si>
  <si>
    <t>执行器</t>
  </si>
  <si>
    <t>230V</t>
  </si>
  <si>
    <t>分房自动感温并控制地暖</t>
  </si>
  <si>
    <t>厦门亿林</t>
  </si>
  <si>
    <t>电动二通阀</t>
  </si>
  <si>
    <t>SEA21.1+VEI46.20</t>
  </si>
  <si>
    <t>分区自动感温并控制地暖</t>
  </si>
  <si>
    <t>厦门生产</t>
  </si>
  <si>
    <t>皇冠</t>
  </si>
  <si>
    <t>阀门</t>
  </si>
  <si>
    <t>重庆生产</t>
  </si>
  <si>
    <t>伟星</t>
  </si>
  <si>
    <t>内丝弯头</t>
  </si>
  <si>
    <t>25×3/4</t>
  </si>
  <si>
    <t>上海生产</t>
  </si>
  <si>
    <t>定制</t>
  </si>
  <si>
    <t>分集水箱</t>
  </si>
  <si>
    <t>600*120</t>
  </si>
  <si>
    <t>内装分集水器</t>
  </si>
  <si>
    <t>重庆</t>
  </si>
  <si>
    <t>鸽牌</t>
  </si>
  <si>
    <t>控制线</t>
  </si>
  <si>
    <t>3×0.5</t>
  </si>
  <si>
    <t>控制器连线</t>
  </si>
  <si>
    <t>得亿</t>
  </si>
  <si>
    <t>PVC线管</t>
  </si>
  <si>
    <t>Ф16</t>
  </si>
  <si>
    <t>保护控制线</t>
  </si>
  <si>
    <t>山东生产</t>
  </si>
  <si>
    <t>金明</t>
  </si>
  <si>
    <t>弯管套</t>
  </si>
  <si>
    <t>总计</t>
  </si>
  <si>
    <t>A</t>
  </si>
  <si>
    <t>安装调试费</t>
  </si>
  <si>
    <t>设计、安装、调试</t>
  </si>
  <si>
    <t>开槽钻孔</t>
  </si>
  <si>
    <t>项</t>
  </si>
  <si>
    <t>运输费</t>
  </si>
  <si>
    <r>
      <t>A×</t>
    </r>
    <r>
      <rPr>
        <sz val="12"/>
        <rFont val="宋体"/>
        <family val="0"/>
      </rPr>
      <t>3</t>
    </r>
    <r>
      <rPr>
        <sz val="12"/>
        <rFont val="宋体"/>
        <family val="0"/>
      </rPr>
      <t>%</t>
    </r>
  </si>
  <si>
    <t>管理费</t>
  </si>
  <si>
    <r>
      <t>A×</t>
    </r>
    <r>
      <rPr>
        <sz val="12"/>
        <rFont val="宋体"/>
        <family val="0"/>
      </rPr>
      <t>5</t>
    </r>
    <r>
      <rPr>
        <sz val="12"/>
        <rFont val="宋体"/>
        <family val="0"/>
      </rPr>
      <t>%</t>
    </r>
  </si>
  <si>
    <t>税金</t>
  </si>
  <si>
    <t>A×4.6%</t>
  </si>
  <si>
    <t>总价</t>
  </si>
  <si>
    <t>甲方：</t>
  </si>
  <si>
    <t>乙方：</t>
  </si>
  <si>
    <t>德国威能</t>
  </si>
  <si>
    <t>折扣0.98</t>
  </si>
  <si>
    <t>折扣0.95</t>
  </si>
  <si>
    <t>红塔地暖低温辐射采暖报价明细  www.bjht.com.cn  400电话 400 610 5500</t>
  </si>
  <si>
    <t>4、控制系统   www.bjht.com.cn  400电话 400 610 5500</t>
  </si>
  <si>
    <t>7、施工管理部分   www.bjht.com.cn  400电话 400 610 5500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</si>
</sst>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_ "/>
    <numFmt numFmtId="179" formatCode="0.00_);[Red]\(0.00\)"/>
    <numFmt numFmtId="180" formatCode="0_);[Red]\(0\)"/>
  </numFmts>
  <fonts count="25">
    <font>
      <sz val="12"/>
      <name val="宋体"/>
      <family val="0"/>
    </font>
    <font>
      <sz val="14"/>
      <name val="Times New Roman"/>
      <family val="1"/>
    </font>
    <font>
      <sz val="14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12" borderId="0" applyNumberFormat="0" applyBorder="0" applyAlignment="0" applyProtection="0"/>
    <xf numFmtId="0" fontId="13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2" borderId="5" applyNumberFormat="0" applyAlignment="0" applyProtection="0"/>
    <xf numFmtId="0" fontId="14" fillId="13" borderId="6" applyNumberFormat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17" fillId="8" borderId="0" applyNumberFormat="0" applyBorder="0" applyAlignment="0" applyProtection="0"/>
    <xf numFmtId="0" fontId="12" fillId="2" borderId="8" applyNumberFormat="0" applyAlignment="0" applyProtection="0"/>
    <xf numFmtId="0" fontId="5" fillId="3" borderId="5" applyNumberFormat="0" applyAlignment="0" applyProtection="0"/>
    <xf numFmtId="0" fontId="0" fillId="4" borderId="9" applyNumberFormat="0" applyFont="0" applyAlignment="0" applyProtection="0"/>
  </cellStyleXfs>
  <cellXfs count="99">
    <xf numFmtId="0" fontId="0" fillId="0" borderId="0" xfId="0" applyAlignment="1">
      <alignment vertical="center"/>
    </xf>
    <xf numFmtId="0" fontId="2" fillId="0" borderId="10" xfId="48" applyFont="1" applyBorder="1" applyAlignment="1">
      <alignment horizontal="center" vertical="center" wrapText="1"/>
      <protection/>
    </xf>
    <xf numFmtId="1" fontId="1" fillId="0" borderId="10" xfId="48" applyNumberFormat="1" applyFont="1" applyBorder="1" applyAlignment="1">
      <alignment horizontal="center" vertical="center"/>
      <protection/>
    </xf>
    <xf numFmtId="0" fontId="2" fillId="0" borderId="0" xfId="42" applyFont="1" applyAlignment="1">
      <alignment horizontal="center" vertical="center"/>
      <protection/>
    </xf>
    <xf numFmtId="0" fontId="2" fillId="0" borderId="10" xfId="42" applyFont="1" applyBorder="1" applyAlignment="1">
      <alignment horizontal="center" vertical="center"/>
      <protection/>
    </xf>
    <xf numFmtId="178" fontId="2" fillId="0" borderId="10" xfId="48" applyNumberFormat="1" applyFont="1" applyBorder="1" applyAlignment="1">
      <alignment horizontal="center" vertical="center" wrapText="1"/>
      <protection/>
    </xf>
    <xf numFmtId="0" fontId="0" fillId="0" borderId="0" xfId="42" applyBorder="1" applyAlignment="1">
      <alignment horizontal="center" vertical="center"/>
      <protection/>
    </xf>
    <xf numFmtId="0" fontId="0" fillId="0" borderId="0" xfId="42" applyAlignment="1">
      <alignment horizontal="center" vertical="center"/>
      <protection/>
    </xf>
    <xf numFmtId="0" fontId="0" fillId="0" borderId="11" xfId="42" applyBorder="1" applyAlignment="1">
      <alignment horizontal="center" vertical="center"/>
      <protection/>
    </xf>
    <xf numFmtId="0" fontId="0" fillId="0" borderId="10" xfId="42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10" xfId="44" applyFont="1" applyFill="1" applyBorder="1" applyAlignment="1">
      <alignment horizontal="center" vertical="center" wrapText="1"/>
      <protection/>
    </xf>
    <xf numFmtId="1" fontId="21" fillId="0" borderId="10" xfId="44" applyNumberFormat="1" applyFont="1" applyFill="1" applyBorder="1" applyAlignment="1">
      <alignment horizontal="center" vertical="center" wrapText="1"/>
      <protection/>
    </xf>
    <xf numFmtId="179" fontId="21" fillId="0" borderId="10" xfId="44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179" fontId="21" fillId="0" borderId="10" xfId="44" applyNumberFormat="1" applyFont="1" applyBorder="1" applyAlignment="1">
      <alignment horizontal="center" vertical="center" wrapText="1"/>
      <protection/>
    </xf>
    <xf numFmtId="0" fontId="0" fillId="0" borderId="10" xfId="47" applyFont="1" applyFill="1" applyBorder="1" applyAlignment="1">
      <alignment horizontal="center" vertical="center" wrapText="1"/>
      <protection/>
    </xf>
    <xf numFmtId="0" fontId="0" fillId="0" borderId="10" xfId="47" applyFont="1" applyFill="1" applyBorder="1" applyAlignment="1">
      <alignment horizontal="center" vertical="center"/>
      <protection/>
    </xf>
    <xf numFmtId="178" fontId="0" fillId="0" borderId="10" xfId="47" applyNumberFormat="1" applyFont="1" applyFill="1" applyBorder="1" applyAlignment="1">
      <alignment horizontal="center" vertical="center"/>
      <protection/>
    </xf>
    <xf numFmtId="179" fontId="0" fillId="0" borderId="10" xfId="47" applyNumberFormat="1" applyFont="1" applyFill="1" applyBorder="1" applyAlignment="1">
      <alignment horizontal="center" vertical="center" wrapText="1"/>
      <protection/>
    </xf>
    <xf numFmtId="4" fontId="0" fillId="0" borderId="10" xfId="47" applyNumberFormat="1" applyFont="1" applyFill="1" applyBorder="1" applyAlignment="1">
      <alignment horizontal="center" vertical="center" wrapText="1"/>
      <protection/>
    </xf>
    <xf numFmtId="179" fontId="21" fillId="0" borderId="10" xfId="0" applyNumberFormat="1" applyFont="1" applyBorder="1" applyAlignment="1">
      <alignment horizontal="center" vertical="center"/>
    </xf>
    <xf numFmtId="2" fontId="0" fillId="0" borderId="10" xfId="47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2" borderId="10" xfId="47" applyFont="1" applyFill="1" applyBorder="1" applyAlignment="1">
      <alignment horizontal="center" vertical="center" wrapText="1"/>
      <protection/>
    </xf>
    <xf numFmtId="0" fontId="0" fillId="2" borderId="10" xfId="47" applyFont="1" applyFill="1" applyBorder="1" applyAlignment="1">
      <alignment horizontal="center" vertical="center"/>
      <protection/>
    </xf>
    <xf numFmtId="179" fontId="21" fillId="0" borderId="10" xfId="47" applyNumberFormat="1" applyFont="1" applyFill="1" applyBorder="1" applyAlignment="1">
      <alignment horizontal="center" vertical="center" wrapText="1"/>
      <protection/>
    </xf>
    <xf numFmtId="0" fontId="0" fillId="0" borderId="10" xfId="15" applyFont="1" applyFill="1" applyBorder="1" applyAlignment="1">
      <alignment horizontal="center" vertical="center"/>
      <protection/>
    </xf>
    <xf numFmtId="179" fontId="0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0" fontId="3" fillId="0" borderId="10" xfId="47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0" fontId="0" fillId="0" borderId="10" xfId="44" applyFont="1" applyFill="1" applyBorder="1" applyAlignment="1">
      <alignment horizontal="center" vertical="center"/>
      <protection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/>
    </xf>
    <xf numFmtId="178" fontId="22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2" fillId="0" borderId="15" xfId="0" applyFont="1" applyFill="1" applyBorder="1" applyAlignment="1">
      <alignment horizontal="center" vertical="center" wrapText="1"/>
    </xf>
    <xf numFmtId="0" fontId="0" fillId="0" borderId="10" xfId="43" applyFont="1" applyFill="1" applyBorder="1" applyAlignment="1">
      <alignment horizontal="center" vertical="center" wrapText="1"/>
      <protection/>
    </xf>
    <xf numFmtId="0" fontId="0" fillId="0" borderId="10" xfId="43" applyFont="1" applyFill="1" applyBorder="1" applyAlignment="1">
      <alignment horizontal="center" vertical="center"/>
      <protection/>
    </xf>
    <xf numFmtId="178" fontId="0" fillId="0" borderId="10" xfId="60" applyNumberFormat="1" applyFont="1" applyBorder="1" applyAlignment="1">
      <alignment horizontal="center" vertical="center"/>
    </xf>
    <xf numFmtId="179" fontId="0" fillId="0" borderId="10" xfId="43" applyNumberFormat="1" applyFont="1" applyBorder="1" applyAlignment="1">
      <alignment horizontal="center" vertical="center" wrapText="1"/>
      <protection/>
    </xf>
    <xf numFmtId="0" fontId="0" fillId="0" borderId="10" xfId="46" applyFont="1" applyBorder="1" applyAlignment="1">
      <alignment horizontal="center" vertical="center"/>
      <protection/>
    </xf>
    <xf numFmtId="179" fontId="0" fillId="0" borderId="10" xfId="58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43" applyFont="1" applyBorder="1" applyAlignment="1">
      <alignment horizontal="center" vertical="center" wrapText="1"/>
      <protection/>
    </xf>
    <xf numFmtId="0" fontId="22" fillId="0" borderId="15" xfId="0" applyFont="1" applyFill="1" applyBorder="1" applyAlignment="1">
      <alignment horizontal="center" vertical="center"/>
    </xf>
    <xf numFmtId="0" fontId="0" fillId="0" borderId="16" xfId="43" applyFont="1" applyBorder="1" applyAlignment="1">
      <alignment horizontal="center" vertical="center" wrapText="1"/>
      <protection/>
    </xf>
    <xf numFmtId="0" fontId="0" fillId="0" borderId="13" xfId="43" applyFont="1" applyBorder="1" applyAlignment="1">
      <alignment horizontal="center" vertical="center" wrapText="1"/>
      <protection/>
    </xf>
    <xf numFmtId="179" fontId="0" fillId="0" borderId="10" xfId="0" applyNumberFormat="1" applyFont="1" applyFill="1" applyBorder="1" applyAlignment="1">
      <alignment horizontal="center" vertical="center" wrapText="1"/>
    </xf>
    <xf numFmtId="179" fontId="0" fillId="0" borderId="10" xfId="45" applyNumberFormat="1" applyFont="1" applyBorder="1" applyAlignment="1">
      <alignment horizontal="center" vertical="center"/>
      <protection/>
    </xf>
    <xf numFmtId="0" fontId="0" fillId="0" borderId="10" xfId="48" applyFont="1" applyBorder="1" applyAlignment="1">
      <alignment horizontal="center" vertical="center" wrapText="1"/>
      <protection/>
    </xf>
    <xf numFmtId="178" fontId="0" fillId="0" borderId="10" xfId="48" applyNumberFormat="1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0" xfId="47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horizontal="center" vertical="center"/>
    </xf>
    <xf numFmtId="178" fontId="22" fillId="0" borderId="0" xfId="0" applyNumberFormat="1" applyFont="1" applyFill="1" applyAlignment="1">
      <alignment horizontal="center" vertical="center"/>
    </xf>
    <xf numFmtId="179" fontId="0" fillId="0" borderId="10" xfId="58" applyNumberFormat="1" applyFont="1" applyFill="1" applyBorder="1" applyAlignment="1">
      <alignment horizontal="center" vertical="center"/>
    </xf>
    <xf numFmtId="179" fontId="0" fillId="0" borderId="10" xfId="47" applyNumberFormat="1" applyFont="1" applyFill="1" applyBorder="1" applyAlignment="1">
      <alignment horizontal="center" vertical="center"/>
      <protection/>
    </xf>
    <xf numFmtId="0" fontId="22" fillId="0" borderId="0" xfId="0" applyFont="1" applyAlignment="1">
      <alignment vertical="center"/>
    </xf>
    <xf numFmtId="0" fontId="0" fillId="0" borderId="10" xfId="48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 wrapText="1"/>
    </xf>
    <xf numFmtId="0" fontId="0" fillId="18" borderId="13" xfId="0" applyFill="1" applyBorder="1" applyAlignment="1">
      <alignment horizontal="center" vertical="center"/>
    </xf>
    <xf numFmtId="0" fontId="23" fillId="13" borderId="10" xfId="48" applyFont="1" applyFill="1" applyBorder="1" applyAlignment="1">
      <alignment horizontal="center" vertical="center"/>
      <protection/>
    </xf>
    <xf numFmtId="0" fontId="2" fillId="0" borderId="10" xfId="42" applyFont="1" applyBorder="1" applyAlignment="1">
      <alignment horizontal="center" vertical="center"/>
      <protection/>
    </xf>
    <xf numFmtId="0" fontId="2" fillId="0" borderId="17" xfId="42" applyFont="1" applyBorder="1" applyAlignment="1">
      <alignment horizontal="center" vertical="center"/>
      <protection/>
    </xf>
    <xf numFmtId="0" fontId="2" fillId="0" borderId="13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center" vertical="center"/>
    </xf>
    <xf numFmtId="179" fontId="21" fillId="0" borderId="0" xfId="0" applyNumberFormat="1" applyFont="1" applyAlignment="1">
      <alignment horizontal="center" vertical="center"/>
    </xf>
    <xf numFmtId="0" fontId="21" fillId="13" borderId="10" xfId="44" applyFont="1" applyFill="1" applyBorder="1" applyAlignment="1">
      <alignment horizontal="center" vertical="center"/>
      <protection/>
    </xf>
    <xf numFmtId="179" fontId="21" fillId="13" borderId="10" xfId="44" applyNumberFormat="1" applyFont="1" applyFill="1" applyBorder="1" applyAlignment="1">
      <alignment horizontal="center" vertical="center"/>
      <protection/>
    </xf>
    <xf numFmtId="0" fontId="0" fillId="0" borderId="10" xfId="44" applyFont="1" applyFill="1" applyBorder="1" applyAlignment="1">
      <alignment horizontal="center" vertical="center" wrapText="1"/>
      <protection/>
    </xf>
    <xf numFmtId="0" fontId="21" fillId="13" borderId="10" xfId="0" applyFont="1" applyFill="1" applyBorder="1" applyAlignment="1">
      <alignment horizontal="center" vertical="center"/>
    </xf>
    <xf numFmtId="179" fontId="21" fillId="1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47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</cellXfs>
  <cellStyles count="57">
    <cellStyle name="Normal" xfId="0"/>
    <cellStyle name="_x0007_" xfId="15"/>
    <cellStyle name="_x0007__地暖报价方案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_1锅炉" xfId="43"/>
    <cellStyle name="常规_Sheet1" xfId="44"/>
    <cellStyle name="常规_Sheet1_5" xfId="45"/>
    <cellStyle name="常规_报价_1" xfId="46"/>
    <cellStyle name="常规_采暖系统" xfId="47"/>
    <cellStyle name="常规_负荷计算表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千位分隔_1锅炉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SheetLayoutView="100" zoomScalePageLayoutView="0" workbookViewId="0" topLeftCell="A1">
      <selection activeCell="D8" sqref="D8"/>
    </sheetView>
  </sheetViews>
  <sheetFormatPr defaultColWidth="9.00390625" defaultRowHeight="18.75" customHeight="1"/>
  <cols>
    <col min="1" max="1" width="9.00390625" style="9" bestFit="1" customWidth="1"/>
    <col min="2" max="2" width="27.00390625" style="7" customWidth="1"/>
    <col min="3" max="3" width="18.25390625" style="7" customWidth="1"/>
    <col min="4" max="4" width="18.375" style="7" customWidth="1"/>
    <col min="5" max="5" width="11.75390625" style="7" customWidth="1"/>
    <col min="6" max="6" width="14.25390625" style="7" customWidth="1"/>
    <col min="7" max="7" width="9.00390625" style="7" bestFit="1" customWidth="1"/>
    <col min="8" max="16384" width="9.00390625" style="7" customWidth="1"/>
  </cols>
  <sheetData>
    <row r="1" spans="1:6" s="3" customFormat="1" ht="18.75" customHeight="1">
      <c r="A1" s="77" t="s">
        <v>0</v>
      </c>
      <c r="B1" s="77"/>
      <c r="C1" s="77"/>
      <c r="D1" s="77"/>
      <c r="E1" s="77"/>
      <c r="F1" s="77"/>
    </row>
    <row r="2" spans="1:6" s="3" customFormat="1" ht="18.75" customHeight="1">
      <c r="A2" s="78" t="s">
        <v>1</v>
      </c>
      <c r="B2" s="80" t="s">
        <v>2</v>
      </c>
      <c r="C2" s="81" t="s">
        <v>3</v>
      </c>
      <c r="D2" s="81" t="s">
        <v>4</v>
      </c>
      <c r="E2" s="81" t="s">
        <v>5</v>
      </c>
      <c r="F2" s="81" t="s">
        <v>6</v>
      </c>
    </row>
    <row r="3" spans="1:6" s="3" customFormat="1" ht="18.75" customHeight="1">
      <c r="A3" s="78"/>
      <c r="B3" s="80"/>
      <c r="C3" s="81"/>
      <c r="D3" s="81"/>
      <c r="E3" s="81"/>
      <c r="F3" s="81"/>
    </row>
    <row r="4" spans="1:6" s="3" customFormat="1" ht="18.75" customHeight="1">
      <c r="A4" s="79" t="s">
        <v>7</v>
      </c>
      <c r="B4" s="63" t="s">
        <v>8</v>
      </c>
      <c r="C4" s="64">
        <v>25.7</v>
      </c>
      <c r="D4" s="64">
        <v>25.7</v>
      </c>
      <c r="E4" s="1">
        <v>3</v>
      </c>
      <c r="F4" s="2">
        <f aca="true" t="shared" si="0" ref="F4:F15">C4*100</f>
        <v>2570</v>
      </c>
    </row>
    <row r="5" spans="1:6" s="3" customFormat="1" ht="18.75" customHeight="1">
      <c r="A5" s="79"/>
      <c r="B5" s="63" t="s">
        <v>9</v>
      </c>
      <c r="C5" s="64">
        <v>34.3</v>
      </c>
      <c r="D5" s="64">
        <v>42.5</v>
      </c>
      <c r="E5" s="1">
        <v>3</v>
      </c>
      <c r="F5" s="2">
        <f t="shared" si="0"/>
        <v>3429.9999999999995</v>
      </c>
    </row>
    <row r="6" spans="1:6" s="3" customFormat="1" ht="18.75" customHeight="1">
      <c r="A6" s="79" t="s">
        <v>10</v>
      </c>
      <c r="B6" s="63" t="s">
        <v>11</v>
      </c>
      <c r="C6" s="64">
        <v>32.1</v>
      </c>
      <c r="D6" s="64">
        <v>32.1</v>
      </c>
      <c r="E6" s="1">
        <v>3</v>
      </c>
      <c r="F6" s="2">
        <f t="shared" si="0"/>
        <v>3210</v>
      </c>
    </row>
    <row r="7" spans="1:6" s="3" customFormat="1" ht="18.75" customHeight="1">
      <c r="A7" s="79"/>
      <c r="B7" s="63" t="s">
        <v>12</v>
      </c>
      <c r="C7" s="64">
        <v>12.5</v>
      </c>
      <c r="D7" s="64">
        <v>13</v>
      </c>
      <c r="E7" s="1">
        <v>3</v>
      </c>
      <c r="F7" s="2">
        <f t="shared" si="0"/>
        <v>1250</v>
      </c>
    </row>
    <row r="8" spans="1:6" s="3" customFormat="1" ht="18.75" customHeight="1">
      <c r="A8" s="79"/>
      <c r="B8" s="63" t="s">
        <v>13</v>
      </c>
      <c r="C8" s="64">
        <v>6.9</v>
      </c>
      <c r="D8" s="64">
        <v>8.7</v>
      </c>
      <c r="E8" s="1">
        <v>3</v>
      </c>
      <c r="F8" s="2">
        <f t="shared" si="0"/>
        <v>690</v>
      </c>
    </row>
    <row r="9" spans="1:6" s="3" customFormat="1" ht="18.75" customHeight="1">
      <c r="A9" s="79"/>
      <c r="B9" s="63" t="s">
        <v>14</v>
      </c>
      <c r="C9" s="64">
        <v>28.5</v>
      </c>
      <c r="D9" s="64">
        <v>30.5</v>
      </c>
      <c r="E9" s="1">
        <v>3</v>
      </c>
      <c r="F9" s="2">
        <f t="shared" si="0"/>
        <v>2850</v>
      </c>
    </row>
    <row r="10" spans="1:6" s="3" customFormat="1" ht="18.75" customHeight="1">
      <c r="A10" s="79"/>
      <c r="B10" s="63" t="s">
        <v>15</v>
      </c>
      <c r="C10" s="64">
        <v>11.9</v>
      </c>
      <c r="D10" s="64">
        <v>13.4</v>
      </c>
      <c r="E10" s="1">
        <v>3</v>
      </c>
      <c r="F10" s="2">
        <f t="shared" si="0"/>
        <v>1190</v>
      </c>
    </row>
    <row r="11" spans="1:6" s="3" customFormat="1" ht="18.75" customHeight="1">
      <c r="A11" s="79" t="s">
        <v>16</v>
      </c>
      <c r="B11" s="63" t="s">
        <v>17</v>
      </c>
      <c r="C11" s="64">
        <v>19.1</v>
      </c>
      <c r="D11" s="64">
        <v>19.1</v>
      </c>
      <c r="E11" s="1">
        <v>3</v>
      </c>
      <c r="F11" s="2">
        <f t="shared" si="0"/>
        <v>1910.0000000000002</v>
      </c>
    </row>
    <row r="12" spans="1:6" s="3" customFormat="1" ht="18.75" customHeight="1">
      <c r="A12" s="79"/>
      <c r="B12" s="63" t="s">
        <v>18</v>
      </c>
      <c r="C12" s="64">
        <v>33.4</v>
      </c>
      <c r="D12" s="64">
        <v>34.1</v>
      </c>
      <c r="E12" s="1">
        <v>3</v>
      </c>
      <c r="F12" s="2">
        <f t="shared" si="0"/>
        <v>3340</v>
      </c>
    </row>
    <row r="13" spans="1:6" s="3" customFormat="1" ht="18.75" customHeight="1">
      <c r="A13" s="79"/>
      <c r="B13" s="63" t="s">
        <v>19</v>
      </c>
      <c r="C13" s="64">
        <v>8.2</v>
      </c>
      <c r="D13" s="64">
        <v>12.2</v>
      </c>
      <c r="E13" s="1">
        <v>3</v>
      </c>
      <c r="F13" s="2">
        <f t="shared" si="0"/>
        <v>819.9999999999999</v>
      </c>
    </row>
    <row r="14" spans="1:6" s="3" customFormat="1" ht="18.75" customHeight="1">
      <c r="A14" s="79"/>
      <c r="B14" s="63" t="s">
        <v>20</v>
      </c>
      <c r="C14" s="64">
        <v>8.4</v>
      </c>
      <c r="D14" s="64">
        <v>11</v>
      </c>
      <c r="E14" s="1">
        <v>3</v>
      </c>
      <c r="F14" s="2">
        <f t="shared" si="0"/>
        <v>840</v>
      </c>
    </row>
    <row r="15" spans="1:6" s="3" customFormat="1" ht="18.75" customHeight="1">
      <c r="A15" s="79"/>
      <c r="B15" s="63" t="s">
        <v>21</v>
      </c>
      <c r="C15" s="64">
        <v>18.3</v>
      </c>
      <c r="D15" s="64">
        <v>19.1</v>
      </c>
      <c r="E15" s="1">
        <v>3</v>
      </c>
      <c r="F15" s="2">
        <f t="shared" si="0"/>
        <v>1830</v>
      </c>
    </row>
    <row r="16" spans="1:6" s="3" customFormat="1" ht="18.75" customHeight="1">
      <c r="A16" s="1" t="s">
        <v>22</v>
      </c>
      <c r="B16" s="4"/>
      <c r="C16" s="5">
        <f>SUM(C4:C15)</f>
        <v>239.3</v>
      </c>
      <c r="D16" s="5">
        <f>SUM(D4:D15)</f>
        <v>261.4</v>
      </c>
      <c r="E16" s="1"/>
      <c r="F16" s="2">
        <f>SUM(F4:F15)</f>
        <v>23930</v>
      </c>
    </row>
    <row r="17" spans="1:2" ht="18.75" customHeight="1">
      <c r="A17" s="6"/>
      <c r="B17" s="3"/>
    </row>
    <row r="18" ht="18.75" customHeight="1">
      <c r="A18" s="6"/>
    </row>
    <row r="19" ht="18.75" customHeight="1">
      <c r="A19" s="6"/>
    </row>
    <row r="20" ht="18.75" customHeight="1">
      <c r="A20" s="8"/>
    </row>
  </sheetData>
  <sheetProtection/>
  <mergeCells count="10">
    <mergeCell ref="A1:F1"/>
    <mergeCell ref="A2:A3"/>
    <mergeCell ref="A4:A5"/>
    <mergeCell ref="A6:A10"/>
    <mergeCell ref="A11:A15"/>
    <mergeCell ref="B2:B3"/>
    <mergeCell ref="C2:C3"/>
    <mergeCell ref="D2:D3"/>
    <mergeCell ref="E2:E3"/>
    <mergeCell ref="F2:F3"/>
  </mergeCells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tabSelected="1" view="pageBreakPreview" zoomScale="85" zoomScaleSheetLayoutView="85" zoomScalePageLayoutView="0" workbookViewId="0" topLeftCell="A19">
      <selection activeCell="I51" sqref="I51"/>
    </sheetView>
  </sheetViews>
  <sheetFormatPr defaultColWidth="9.00390625" defaultRowHeight="19.5" customHeight="1"/>
  <cols>
    <col min="1" max="1" width="12.50390625" style="12" customWidth="1"/>
    <col min="2" max="2" width="23.125" style="12" customWidth="1"/>
    <col min="3" max="3" width="16.25390625" style="12" customWidth="1"/>
    <col min="4" max="4" width="32.625" style="12" customWidth="1"/>
    <col min="5" max="5" width="8.00390625" style="12" customWidth="1"/>
    <col min="6" max="6" width="9.00390625" style="12" bestFit="1" customWidth="1"/>
    <col min="7" max="7" width="12.75390625" style="12" customWidth="1"/>
    <col min="8" max="8" width="14.875" style="37" customWidth="1"/>
    <col min="9" max="9" width="16.125" style="12" customWidth="1"/>
    <col min="10" max="10" width="9.00390625" style="12" bestFit="1" customWidth="1"/>
    <col min="11" max="11" width="14.50390625" style="12" bestFit="1" customWidth="1"/>
    <col min="12" max="12" width="9.00390625" style="12" bestFit="1" customWidth="1"/>
    <col min="13" max="16384" width="9.00390625" style="12" customWidth="1"/>
  </cols>
  <sheetData>
    <row r="1" spans="1:9" ht="19.5" customHeight="1">
      <c r="A1" s="82" t="s">
        <v>167</v>
      </c>
      <c r="B1" s="82"/>
      <c r="C1" s="82"/>
      <c r="D1" s="82"/>
      <c r="E1" s="82"/>
      <c r="F1" s="82"/>
      <c r="G1" s="82"/>
      <c r="H1" s="83"/>
      <c r="I1" s="82"/>
    </row>
    <row r="2" spans="1:9" ht="19.5" customHeight="1">
      <c r="A2" s="13" t="s">
        <v>23</v>
      </c>
      <c r="B2" s="13" t="s">
        <v>24</v>
      </c>
      <c r="C2" s="13" t="s">
        <v>25</v>
      </c>
      <c r="D2" s="13" t="s">
        <v>26</v>
      </c>
      <c r="E2" s="13" t="s">
        <v>27</v>
      </c>
      <c r="F2" s="13" t="s">
        <v>28</v>
      </c>
      <c r="G2" s="14" t="s">
        <v>29</v>
      </c>
      <c r="H2" s="15" t="s">
        <v>30</v>
      </c>
      <c r="I2" s="13" t="s">
        <v>31</v>
      </c>
    </row>
    <row r="3" spans="1:9" ht="19.5" customHeight="1">
      <c r="A3" s="84" t="s">
        <v>32</v>
      </c>
      <c r="B3" s="84"/>
      <c r="C3" s="84"/>
      <c r="D3" s="84"/>
      <c r="E3" s="84"/>
      <c r="F3" s="84"/>
      <c r="G3" s="84"/>
      <c r="H3" s="85"/>
      <c r="I3" s="84"/>
    </row>
    <row r="4" spans="1:9" ht="21.75" customHeight="1">
      <c r="A4" s="75" t="s">
        <v>164</v>
      </c>
      <c r="B4" s="10" t="s">
        <v>33</v>
      </c>
      <c r="C4" s="16" t="s">
        <v>34</v>
      </c>
      <c r="D4" s="16" t="s">
        <v>35</v>
      </c>
      <c r="E4" s="57">
        <v>1</v>
      </c>
      <c r="F4" s="51" t="s">
        <v>36</v>
      </c>
      <c r="G4" s="55">
        <v>15800</v>
      </c>
      <c r="H4" s="53">
        <f>G4*E4</f>
        <v>15800</v>
      </c>
      <c r="I4" s="51" t="s">
        <v>37</v>
      </c>
    </row>
    <row r="5" spans="1:9" s="56" customFormat="1" ht="18.75" customHeight="1">
      <c r="A5" s="50" t="s">
        <v>38</v>
      </c>
      <c r="B5" s="50" t="s">
        <v>39</v>
      </c>
      <c r="C5" s="59" t="s">
        <v>40</v>
      </c>
      <c r="D5" s="16" t="s">
        <v>41</v>
      </c>
      <c r="E5" s="60">
        <v>5</v>
      </c>
      <c r="F5" s="51" t="s">
        <v>42</v>
      </c>
      <c r="G5" s="52">
        <v>36</v>
      </c>
      <c r="H5" s="53">
        <f>G5*E5</f>
        <v>180</v>
      </c>
      <c r="I5" s="51" t="s">
        <v>43</v>
      </c>
    </row>
    <row r="6" spans="1:9" s="56" customFormat="1" ht="19.5" customHeight="1">
      <c r="A6" s="50" t="s">
        <v>38</v>
      </c>
      <c r="B6" s="54" t="s">
        <v>44</v>
      </c>
      <c r="C6" s="59" t="s">
        <v>40</v>
      </c>
      <c r="D6" s="16" t="s">
        <v>41</v>
      </c>
      <c r="E6" s="60">
        <v>4</v>
      </c>
      <c r="F6" s="51" t="s">
        <v>42</v>
      </c>
      <c r="G6" s="52">
        <v>8</v>
      </c>
      <c r="H6" s="53">
        <f>G6*E6</f>
        <v>32</v>
      </c>
      <c r="I6" s="51" t="s">
        <v>43</v>
      </c>
    </row>
    <row r="7" spans="1:9" s="56" customFormat="1" ht="20.25" customHeight="1">
      <c r="A7" s="50" t="s">
        <v>38</v>
      </c>
      <c r="B7" s="54" t="s">
        <v>45</v>
      </c>
      <c r="C7" s="59" t="s">
        <v>40</v>
      </c>
      <c r="D7" s="16" t="s">
        <v>41</v>
      </c>
      <c r="E7" s="60">
        <v>4</v>
      </c>
      <c r="F7" s="51" t="s">
        <v>42</v>
      </c>
      <c r="G7" s="52">
        <v>22</v>
      </c>
      <c r="H7" s="53">
        <f>G7*E7</f>
        <v>88</v>
      </c>
      <c r="I7" s="51" t="s">
        <v>43</v>
      </c>
    </row>
    <row r="8" spans="1:9" ht="21" customHeight="1">
      <c r="A8" s="10" t="s">
        <v>46</v>
      </c>
      <c r="B8" s="10" t="s">
        <v>47</v>
      </c>
      <c r="C8" s="17" t="s">
        <v>48</v>
      </c>
      <c r="D8" s="10" t="s">
        <v>49</v>
      </c>
      <c r="E8" s="10">
        <v>1</v>
      </c>
      <c r="F8" s="10" t="s">
        <v>36</v>
      </c>
      <c r="G8" s="61">
        <v>1200</v>
      </c>
      <c r="H8" s="62">
        <f>E8*G8</f>
        <v>1200</v>
      </c>
      <c r="I8" s="10" t="s">
        <v>50</v>
      </c>
    </row>
    <row r="9" spans="1:11" ht="19.5" customHeight="1">
      <c r="A9" s="13" t="s">
        <v>51</v>
      </c>
      <c r="B9" s="86"/>
      <c r="C9" s="86"/>
      <c r="D9" s="86"/>
      <c r="E9" s="86"/>
      <c r="F9" s="86"/>
      <c r="G9" s="86"/>
      <c r="H9" s="20">
        <f>SUM(H4:H8)</f>
        <v>17300</v>
      </c>
      <c r="I9" s="38"/>
      <c r="J9" s="76" t="s">
        <v>165</v>
      </c>
      <c r="K9" s="12">
        <f>H9*0.9</f>
        <v>15570</v>
      </c>
    </row>
    <row r="10" spans="1:9" ht="19.5" customHeight="1">
      <c r="A10" s="87" t="s">
        <v>52</v>
      </c>
      <c r="B10" s="87"/>
      <c r="C10" s="87"/>
      <c r="D10" s="87"/>
      <c r="E10" s="87"/>
      <c r="F10" s="87"/>
      <c r="G10" s="87"/>
      <c r="H10" s="88"/>
      <c r="I10" s="87"/>
    </row>
    <row r="11" spans="1:9" ht="19.5" customHeight="1">
      <c r="A11" s="21" t="s">
        <v>53</v>
      </c>
      <c r="B11" s="22" t="s">
        <v>54</v>
      </c>
      <c r="C11" s="22" t="s">
        <v>55</v>
      </c>
      <c r="D11" s="16" t="s">
        <v>56</v>
      </c>
      <c r="E11" s="22">
        <v>54</v>
      </c>
      <c r="F11" s="22" t="s">
        <v>57</v>
      </c>
      <c r="G11" s="23">
        <v>120.37</v>
      </c>
      <c r="H11" s="24">
        <f aca="true" t="shared" si="0" ref="H11:H21">E11*G11</f>
        <v>6499.9800000000005</v>
      </c>
      <c r="I11" s="25" t="s">
        <v>58</v>
      </c>
    </row>
    <row r="12" spans="1:9" ht="19.5" customHeight="1">
      <c r="A12" s="21" t="s">
        <v>53</v>
      </c>
      <c r="B12" s="22" t="s">
        <v>54</v>
      </c>
      <c r="C12" s="22" t="s">
        <v>59</v>
      </c>
      <c r="D12" s="16" t="s">
        <v>56</v>
      </c>
      <c r="E12" s="22">
        <v>70</v>
      </c>
      <c r="F12" s="22" t="s">
        <v>57</v>
      </c>
      <c r="G12" s="23">
        <v>80.56</v>
      </c>
      <c r="H12" s="24">
        <f t="shared" si="0"/>
        <v>5639.2</v>
      </c>
      <c r="I12" s="25" t="s">
        <v>58</v>
      </c>
    </row>
    <row r="13" spans="1:9" ht="19.5" customHeight="1">
      <c r="A13" s="21" t="s">
        <v>53</v>
      </c>
      <c r="B13" s="22" t="s">
        <v>60</v>
      </c>
      <c r="C13" s="22">
        <v>32</v>
      </c>
      <c r="D13" s="16" t="s">
        <v>61</v>
      </c>
      <c r="E13" s="22">
        <v>4</v>
      </c>
      <c r="F13" s="22" t="s">
        <v>42</v>
      </c>
      <c r="G13" s="23">
        <v>197.34</v>
      </c>
      <c r="H13" s="24">
        <f t="shared" si="0"/>
        <v>789.36</v>
      </c>
      <c r="I13" s="25" t="s">
        <v>58</v>
      </c>
    </row>
    <row r="14" spans="1:9" ht="19.5" customHeight="1">
      <c r="A14" s="21" t="s">
        <v>53</v>
      </c>
      <c r="B14" s="22" t="s">
        <v>62</v>
      </c>
      <c r="C14" s="22" t="s">
        <v>63</v>
      </c>
      <c r="D14" s="16" t="s">
        <v>61</v>
      </c>
      <c r="E14" s="22">
        <v>4</v>
      </c>
      <c r="F14" s="22" t="s">
        <v>42</v>
      </c>
      <c r="G14" s="23">
        <v>284.24</v>
      </c>
      <c r="H14" s="24">
        <f t="shared" si="0"/>
        <v>1136.96</v>
      </c>
      <c r="I14" s="25" t="s">
        <v>58</v>
      </c>
    </row>
    <row r="15" spans="1:9" ht="19.5" customHeight="1">
      <c r="A15" s="21" t="s">
        <v>53</v>
      </c>
      <c r="B15" s="22" t="s">
        <v>64</v>
      </c>
      <c r="C15" s="22" t="s">
        <v>65</v>
      </c>
      <c r="D15" s="16" t="s">
        <v>61</v>
      </c>
      <c r="E15" s="22">
        <v>2</v>
      </c>
      <c r="F15" s="22" t="s">
        <v>42</v>
      </c>
      <c r="G15" s="23">
        <v>297.52</v>
      </c>
      <c r="H15" s="24">
        <f t="shared" si="0"/>
        <v>595.04</v>
      </c>
      <c r="I15" s="25" t="s">
        <v>58</v>
      </c>
    </row>
    <row r="16" spans="1:9" ht="19.5" customHeight="1">
      <c r="A16" s="21" t="s">
        <v>53</v>
      </c>
      <c r="B16" s="22" t="s">
        <v>66</v>
      </c>
      <c r="C16" s="22" t="s">
        <v>67</v>
      </c>
      <c r="D16" s="16" t="s">
        <v>61</v>
      </c>
      <c r="E16" s="22">
        <v>3</v>
      </c>
      <c r="F16" s="22" t="s">
        <v>42</v>
      </c>
      <c r="G16" s="23">
        <v>148.34</v>
      </c>
      <c r="H16" s="24">
        <f t="shared" si="0"/>
        <v>445.02</v>
      </c>
      <c r="I16" s="25" t="s">
        <v>58</v>
      </c>
    </row>
    <row r="17" spans="1:9" ht="19.5" customHeight="1">
      <c r="A17" s="21" t="s">
        <v>53</v>
      </c>
      <c r="B17" s="22" t="s">
        <v>68</v>
      </c>
      <c r="C17" s="22" t="s">
        <v>69</v>
      </c>
      <c r="D17" s="16" t="s">
        <v>61</v>
      </c>
      <c r="E17" s="22">
        <v>12</v>
      </c>
      <c r="F17" s="22" t="s">
        <v>42</v>
      </c>
      <c r="G17" s="23">
        <v>80.03</v>
      </c>
      <c r="H17" s="24">
        <f t="shared" si="0"/>
        <v>960.36</v>
      </c>
      <c r="I17" s="25" t="s">
        <v>58</v>
      </c>
    </row>
    <row r="18" spans="1:9" ht="19.5" customHeight="1">
      <c r="A18" s="90"/>
      <c r="B18" s="89" t="s">
        <v>70</v>
      </c>
      <c r="C18" s="16">
        <v>25</v>
      </c>
      <c r="D18" s="16" t="s">
        <v>71</v>
      </c>
      <c r="E18" s="16">
        <v>70</v>
      </c>
      <c r="F18" s="16" t="s">
        <v>57</v>
      </c>
      <c r="G18" s="16">
        <v>5.5</v>
      </c>
      <c r="H18" s="24">
        <f t="shared" si="0"/>
        <v>385</v>
      </c>
      <c r="I18" s="16"/>
    </row>
    <row r="19" spans="1:9" ht="19.5" customHeight="1">
      <c r="A19" s="91"/>
      <c r="B19" s="89"/>
      <c r="C19" s="16">
        <v>32</v>
      </c>
      <c r="D19" s="16" t="s">
        <v>71</v>
      </c>
      <c r="E19" s="16">
        <v>54</v>
      </c>
      <c r="F19" s="16"/>
      <c r="G19" s="16">
        <v>6.7</v>
      </c>
      <c r="H19" s="24">
        <f t="shared" si="0"/>
        <v>361.8</v>
      </c>
      <c r="I19" s="16"/>
    </row>
    <row r="20" spans="1:9" ht="19.5" customHeight="1">
      <c r="A20" s="16"/>
      <c r="B20" s="16" t="s">
        <v>72</v>
      </c>
      <c r="C20" s="16" t="s">
        <v>73</v>
      </c>
      <c r="D20" s="16" t="s">
        <v>71</v>
      </c>
      <c r="E20" s="16">
        <v>120</v>
      </c>
      <c r="F20" s="16" t="s">
        <v>42</v>
      </c>
      <c r="G20" s="16">
        <v>2.7</v>
      </c>
      <c r="H20" s="24">
        <f t="shared" si="0"/>
        <v>324</v>
      </c>
      <c r="I20" s="16"/>
    </row>
    <row r="21" spans="1:9" ht="19.5" customHeight="1">
      <c r="A21" s="16"/>
      <c r="B21" s="16" t="s">
        <v>74</v>
      </c>
      <c r="C21" s="16"/>
      <c r="D21" s="16" t="s">
        <v>71</v>
      </c>
      <c r="E21" s="16">
        <v>2</v>
      </c>
      <c r="F21" s="16" t="s">
        <v>75</v>
      </c>
      <c r="G21" s="16">
        <v>700</v>
      </c>
      <c r="H21" s="24">
        <f t="shared" si="0"/>
        <v>1400</v>
      </c>
      <c r="I21" s="16"/>
    </row>
    <row r="22" spans="1:11" ht="19.5" customHeight="1">
      <c r="A22" s="13" t="s">
        <v>51</v>
      </c>
      <c r="B22" s="89"/>
      <c r="C22" s="89"/>
      <c r="D22" s="89"/>
      <c r="E22" s="89"/>
      <c r="F22" s="89"/>
      <c r="G22" s="89"/>
      <c r="H22" s="26">
        <f>SUM(H11:H21)</f>
        <v>18536.72</v>
      </c>
      <c r="I22" s="16"/>
      <c r="J22" s="76" t="s">
        <v>166</v>
      </c>
      <c r="K22" s="12">
        <f>H22*0.85</f>
        <v>15756.212000000001</v>
      </c>
    </row>
    <row r="23" spans="1:9" ht="19.5" customHeight="1">
      <c r="A23" s="87" t="s">
        <v>76</v>
      </c>
      <c r="B23" s="87"/>
      <c r="C23" s="87"/>
      <c r="D23" s="87"/>
      <c r="E23" s="87"/>
      <c r="F23" s="87"/>
      <c r="G23" s="87"/>
      <c r="H23" s="88"/>
      <c r="I23" s="87"/>
    </row>
    <row r="24" spans="1:10" s="28" customFormat="1" ht="28.5" customHeight="1">
      <c r="A24" s="16"/>
      <c r="B24" s="21" t="s">
        <v>77</v>
      </c>
      <c r="C24" s="21" t="s">
        <v>78</v>
      </c>
      <c r="D24" s="22" t="s">
        <v>79</v>
      </c>
      <c r="E24" s="22">
        <v>261</v>
      </c>
      <c r="F24" s="22" t="s">
        <v>80</v>
      </c>
      <c r="G24" s="27">
        <v>52.8</v>
      </c>
      <c r="H24" s="24">
        <f aca="true" t="shared" si="1" ref="H24:H29">G24*E24</f>
        <v>13780.8</v>
      </c>
      <c r="I24" s="22"/>
      <c r="J24" s="12"/>
    </row>
    <row r="25" spans="1:10" s="28" customFormat="1" ht="21.75" customHeight="1">
      <c r="A25" s="21" t="s">
        <v>81</v>
      </c>
      <c r="B25" s="21" t="s">
        <v>82</v>
      </c>
      <c r="C25" s="10" t="s">
        <v>83</v>
      </c>
      <c r="D25" s="21" t="s">
        <v>84</v>
      </c>
      <c r="E25" s="22">
        <v>239</v>
      </c>
      <c r="F25" s="22" t="s">
        <v>85</v>
      </c>
      <c r="G25" s="19">
        <v>136</v>
      </c>
      <c r="H25" s="24">
        <f t="shared" si="1"/>
        <v>32504</v>
      </c>
      <c r="I25" s="21" t="s">
        <v>86</v>
      </c>
      <c r="J25" s="12"/>
    </row>
    <row r="26" spans="1:10" s="28" customFormat="1" ht="19.5" customHeight="1">
      <c r="A26" s="21" t="s">
        <v>81</v>
      </c>
      <c r="B26" s="29" t="s">
        <v>87</v>
      </c>
      <c r="C26" s="30" t="s">
        <v>88</v>
      </c>
      <c r="D26" s="30" t="s">
        <v>89</v>
      </c>
      <c r="E26" s="22">
        <v>239</v>
      </c>
      <c r="F26" s="30" t="s">
        <v>80</v>
      </c>
      <c r="G26" s="18">
        <v>6</v>
      </c>
      <c r="H26" s="24">
        <f t="shared" si="1"/>
        <v>1434</v>
      </c>
      <c r="I26" s="30"/>
      <c r="J26" s="12"/>
    </row>
    <row r="27" spans="1:10" s="28" customFormat="1" ht="19.5" customHeight="1">
      <c r="A27" s="21"/>
      <c r="B27" s="21" t="s">
        <v>90</v>
      </c>
      <c r="C27" s="21"/>
      <c r="D27" s="21" t="s">
        <v>91</v>
      </c>
      <c r="E27" s="22">
        <v>120</v>
      </c>
      <c r="F27" s="22" t="s">
        <v>80</v>
      </c>
      <c r="G27" s="19">
        <v>3</v>
      </c>
      <c r="H27" s="24">
        <f t="shared" si="1"/>
        <v>360</v>
      </c>
      <c r="I27" s="22"/>
      <c r="J27" s="12"/>
    </row>
    <row r="28" spans="1:10" s="28" customFormat="1" ht="27" customHeight="1">
      <c r="A28" s="21"/>
      <c r="B28" s="21" t="s">
        <v>92</v>
      </c>
      <c r="C28" s="21" t="s">
        <v>93</v>
      </c>
      <c r="D28" s="22" t="s">
        <v>94</v>
      </c>
      <c r="E28" s="22">
        <v>239</v>
      </c>
      <c r="F28" s="22" t="s">
        <v>80</v>
      </c>
      <c r="G28" s="19">
        <v>28.2</v>
      </c>
      <c r="H28" s="24">
        <f t="shared" si="1"/>
        <v>6739.8</v>
      </c>
      <c r="I28" s="22"/>
      <c r="J28" s="12"/>
    </row>
    <row r="29" spans="1:10" s="28" customFormat="1" ht="26.25" customHeight="1">
      <c r="A29" s="21"/>
      <c r="B29" s="21" t="s">
        <v>95</v>
      </c>
      <c r="C29" s="21"/>
      <c r="D29" s="21" t="s">
        <v>96</v>
      </c>
      <c r="E29" s="22">
        <v>239</v>
      </c>
      <c r="F29" s="22" t="s">
        <v>80</v>
      </c>
      <c r="G29" s="19">
        <v>16</v>
      </c>
      <c r="H29" s="24">
        <f t="shared" si="1"/>
        <v>3824</v>
      </c>
      <c r="I29" s="22"/>
      <c r="J29" s="12"/>
    </row>
    <row r="30" spans="1:11" ht="19.5" customHeight="1">
      <c r="A30" s="13" t="s">
        <v>51</v>
      </c>
      <c r="B30" s="92"/>
      <c r="C30" s="92"/>
      <c r="D30" s="92"/>
      <c r="E30" s="92"/>
      <c r="F30" s="92"/>
      <c r="G30" s="92"/>
      <c r="H30" s="31">
        <f>SUM(H24:H29)</f>
        <v>58642.600000000006</v>
      </c>
      <c r="I30" s="22"/>
      <c r="J30" s="76" t="s">
        <v>166</v>
      </c>
      <c r="K30" s="12">
        <f>H30*0.75</f>
        <v>43981.950000000004</v>
      </c>
    </row>
    <row r="31" spans="1:9" ht="19.5" customHeight="1">
      <c r="A31" s="87" t="s">
        <v>168</v>
      </c>
      <c r="B31" s="87"/>
      <c r="C31" s="87"/>
      <c r="D31" s="87"/>
      <c r="E31" s="87"/>
      <c r="F31" s="87"/>
      <c r="G31" s="87"/>
      <c r="H31" s="88"/>
      <c r="I31" s="87"/>
    </row>
    <row r="32" spans="1:9" s="48" customFormat="1" ht="46.5" customHeight="1">
      <c r="A32" s="41" t="s">
        <v>53</v>
      </c>
      <c r="B32" s="10" t="s">
        <v>97</v>
      </c>
      <c r="C32" s="10" t="s">
        <v>98</v>
      </c>
      <c r="D32" s="10" t="s">
        <v>99</v>
      </c>
      <c r="E32" s="10">
        <v>1</v>
      </c>
      <c r="F32" s="10" t="s">
        <v>100</v>
      </c>
      <c r="G32" s="43">
        <v>3466</v>
      </c>
      <c r="H32" s="19">
        <f>G32*E32</f>
        <v>3466</v>
      </c>
      <c r="I32" s="49" t="s">
        <v>58</v>
      </c>
    </row>
    <row r="33" spans="1:9" s="48" customFormat="1" ht="43.5" customHeight="1">
      <c r="A33" s="41" t="s">
        <v>53</v>
      </c>
      <c r="B33" s="10" t="s">
        <v>101</v>
      </c>
      <c r="C33" s="10" t="s">
        <v>102</v>
      </c>
      <c r="D33" s="10" t="s">
        <v>99</v>
      </c>
      <c r="E33" s="10">
        <v>2</v>
      </c>
      <c r="F33" s="10" t="s">
        <v>100</v>
      </c>
      <c r="G33" s="43">
        <v>4645</v>
      </c>
      <c r="H33" s="19">
        <f>G33*E33</f>
        <v>9290</v>
      </c>
      <c r="I33" s="49" t="s">
        <v>58</v>
      </c>
    </row>
    <row r="34" spans="1:12" s="40" customFormat="1" ht="21.75" customHeight="1">
      <c r="A34" s="41" t="s">
        <v>103</v>
      </c>
      <c r="B34" s="10" t="s">
        <v>104</v>
      </c>
      <c r="C34" s="42" t="s">
        <v>105</v>
      </c>
      <c r="D34" s="10" t="s">
        <v>106</v>
      </c>
      <c r="E34" s="39">
        <v>6</v>
      </c>
      <c r="F34" s="10" t="s">
        <v>42</v>
      </c>
      <c r="G34" s="43">
        <v>20.625</v>
      </c>
      <c r="H34" s="19">
        <f>G34*E34</f>
        <v>123.75</v>
      </c>
      <c r="I34" s="39" t="s">
        <v>107</v>
      </c>
      <c r="J34" s="44"/>
      <c r="L34" s="45"/>
    </row>
    <row r="35" spans="1:12" s="68" customFormat="1" ht="21" customHeight="1">
      <c r="A35" s="41" t="s">
        <v>103</v>
      </c>
      <c r="B35" s="10" t="s">
        <v>108</v>
      </c>
      <c r="C35" s="42" t="s">
        <v>109</v>
      </c>
      <c r="D35" s="10" t="s">
        <v>106</v>
      </c>
      <c r="E35" s="39">
        <v>3</v>
      </c>
      <c r="F35" s="10" t="s">
        <v>42</v>
      </c>
      <c r="G35" s="43">
        <v>24.75</v>
      </c>
      <c r="H35" s="19">
        <f aca="true" t="shared" si="2" ref="H35:H41">G35*E35</f>
        <v>74.25</v>
      </c>
      <c r="I35" s="39" t="s">
        <v>107</v>
      </c>
      <c r="J35" s="44"/>
      <c r="L35" s="69"/>
    </row>
    <row r="36" spans="1:12" s="68" customFormat="1" ht="21" customHeight="1">
      <c r="A36" s="10" t="s">
        <v>103</v>
      </c>
      <c r="B36" s="10" t="s">
        <v>110</v>
      </c>
      <c r="C36" s="46" t="s">
        <v>111</v>
      </c>
      <c r="D36" s="10" t="s">
        <v>106</v>
      </c>
      <c r="E36" s="39">
        <v>3</v>
      </c>
      <c r="F36" s="10" t="s">
        <v>42</v>
      </c>
      <c r="G36" s="43">
        <v>16.5</v>
      </c>
      <c r="H36" s="19">
        <f t="shared" si="2"/>
        <v>49.5</v>
      </c>
      <c r="I36" s="39" t="s">
        <v>107</v>
      </c>
      <c r="J36" s="44"/>
      <c r="L36" s="69"/>
    </row>
    <row r="37" spans="1:12" s="68" customFormat="1" ht="18.75" customHeight="1">
      <c r="A37" s="41" t="s">
        <v>53</v>
      </c>
      <c r="B37" s="74" t="s">
        <v>112</v>
      </c>
      <c r="C37" s="46"/>
      <c r="D37" s="10" t="s">
        <v>106</v>
      </c>
      <c r="E37" s="10">
        <v>32</v>
      </c>
      <c r="F37" s="10" t="s">
        <v>42</v>
      </c>
      <c r="G37" s="43">
        <v>38.79</v>
      </c>
      <c r="H37" s="19">
        <f t="shared" si="2"/>
        <v>1241.28</v>
      </c>
      <c r="I37" s="49" t="s">
        <v>58</v>
      </c>
      <c r="J37" s="44"/>
      <c r="L37" s="69"/>
    </row>
    <row r="38" spans="1:12" s="68" customFormat="1" ht="21" customHeight="1">
      <c r="A38" s="47" t="s">
        <v>103</v>
      </c>
      <c r="B38" s="12" t="s">
        <v>113</v>
      </c>
      <c r="C38" s="42" t="s">
        <v>114</v>
      </c>
      <c r="D38" s="10" t="s">
        <v>106</v>
      </c>
      <c r="E38" s="39">
        <v>6</v>
      </c>
      <c r="F38" s="10" t="s">
        <v>42</v>
      </c>
      <c r="G38" s="43">
        <v>14.25</v>
      </c>
      <c r="H38" s="19">
        <f t="shared" si="2"/>
        <v>85.5</v>
      </c>
      <c r="I38" s="39" t="s">
        <v>107</v>
      </c>
      <c r="J38" s="44"/>
      <c r="L38" s="69"/>
    </row>
    <row r="39" spans="1:10" s="72" customFormat="1" ht="21.75" customHeight="1">
      <c r="A39" s="41" t="s">
        <v>53</v>
      </c>
      <c r="B39" s="73" t="s">
        <v>115</v>
      </c>
      <c r="C39" s="42" t="s">
        <v>116</v>
      </c>
      <c r="D39" s="10" t="s">
        <v>117</v>
      </c>
      <c r="E39" s="17">
        <v>7</v>
      </c>
      <c r="F39" s="10" t="s">
        <v>42</v>
      </c>
      <c r="G39" s="34">
        <v>848</v>
      </c>
      <c r="H39" s="61">
        <f t="shared" si="2"/>
        <v>5936</v>
      </c>
      <c r="I39" s="49" t="s">
        <v>58</v>
      </c>
      <c r="J39" s="66"/>
    </row>
    <row r="40" spans="1:9" s="66" customFormat="1" ht="22.5" customHeight="1">
      <c r="A40" s="41" t="s">
        <v>53</v>
      </c>
      <c r="B40" s="17" t="s">
        <v>118</v>
      </c>
      <c r="C40" s="42" t="s">
        <v>119</v>
      </c>
      <c r="D40" s="17" t="s">
        <v>120</v>
      </c>
      <c r="E40" s="10">
        <v>12</v>
      </c>
      <c r="F40" s="10" t="s">
        <v>42</v>
      </c>
      <c r="G40" s="43">
        <v>291.65</v>
      </c>
      <c r="H40" s="19">
        <f t="shared" si="2"/>
        <v>3499.7999999999997</v>
      </c>
      <c r="I40" s="49" t="s">
        <v>58</v>
      </c>
    </row>
    <row r="41" spans="1:9" s="66" customFormat="1" ht="30" customHeight="1">
      <c r="A41" s="41" t="s">
        <v>121</v>
      </c>
      <c r="B41" s="17" t="s">
        <v>122</v>
      </c>
      <c r="C41" s="42" t="s">
        <v>123</v>
      </c>
      <c r="D41" s="17" t="s">
        <v>124</v>
      </c>
      <c r="E41" s="39">
        <v>1</v>
      </c>
      <c r="F41" s="10" t="s">
        <v>42</v>
      </c>
      <c r="G41" s="43">
        <v>290</v>
      </c>
      <c r="H41" s="19">
        <f t="shared" si="2"/>
        <v>290</v>
      </c>
      <c r="I41" s="49" t="s">
        <v>125</v>
      </c>
    </row>
    <row r="42" spans="1:10" ht="21" customHeight="1">
      <c r="A42" s="32" t="s">
        <v>126</v>
      </c>
      <c r="B42" s="22" t="s">
        <v>127</v>
      </c>
      <c r="C42" s="35"/>
      <c r="D42" s="21" t="s">
        <v>61</v>
      </c>
      <c r="E42" s="67">
        <v>6</v>
      </c>
      <c r="F42" s="21" t="s">
        <v>42</v>
      </c>
      <c r="G42" s="71">
        <v>80</v>
      </c>
      <c r="H42" s="34">
        <f>E42*G42</f>
        <v>480</v>
      </c>
      <c r="I42" s="49" t="s">
        <v>128</v>
      </c>
      <c r="J42" s="48"/>
    </row>
    <row r="43" spans="1:10" ht="21" customHeight="1">
      <c r="A43" s="16" t="s">
        <v>129</v>
      </c>
      <c r="B43" s="16" t="s">
        <v>130</v>
      </c>
      <c r="C43" s="16" t="s">
        <v>131</v>
      </c>
      <c r="D43" s="21" t="s">
        <v>61</v>
      </c>
      <c r="E43" s="65">
        <v>6</v>
      </c>
      <c r="F43" s="21" t="s">
        <v>42</v>
      </c>
      <c r="G43" s="34">
        <v>70</v>
      </c>
      <c r="H43" s="34">
        <f>E43*G43</f>
        <v>420</v>
      </c>
      <c r="I43" s="65" t="s">
        <v>132</v>
      </c>
      <c r="J43" s="48"/>
    </row>
    <row r="44" spans="1:9" s="48" customFormat="1" ht="21.75" customHeight="1">
      <c r="A44" s="41" t="s">
        <v>133</v>
      </c>
      <c r="B44" s="16" t="s">
        <v>134</v>
      </c>
      <c r="C44" s="10" t="s">
        <v>135</v>
      </c>
      <c r="D44" s="10" t="s">
        <v>136</v>
      </c>
      <c r="E44" s="39">
        <v>3</v>
      </c>
      <c r="F44" s="10" t="s">
        <v>42</v>
      </c>
      <c r="G44" s="70">
        <v>195</v>
      </c>
      <c r="H44" s="19">
        <f>G44*E44</f>
        <v>585</v>
      </c>
      <c r="I44" s="58" t="s">
        <v>137</v>
      </c>
    </row>
    <row r="45" spans="1:10" ht="21" customHeight="1">
      <c r="A45" s="16" t="s">
        <v>138</v>
      </c>
      <c r="B45" s="16" t="s">
        <v>139</v>
      </c>
      <c r="C45" s="16" t="s">
        <v>140</v>
      </c>
      <c r="D45" s="16" t="s">
        <v>141</v>
      </c>
      <c r="E45" s="65">
        <v>120</v>
      </c>
      <c r="F45" s="16" t="s">
        <v>57</v>
      </c>
      <c r="G45" s="34">
        <v>3.2</v>
      </c>
      <c r="H45" s="34">
        <f>E45*G45</f>
        <v>384</v>
      </c>
      <c r="I45" s="65" t="s">
        <v>128</v>
      </c>
      <c r="J45" s="48"/>
    </row>
    <row r="46" spans="1:10" ht="21" customHeight="1">
      <c r="A46" s="16" t="s">
        <v>142</v>
      </c>
      <c r="B46" s="16" t="s">
        <v>143</v>
      </c>
      <c r="C46" s="16" t="s">
        <v>144</v>
      </c>
      <c r="D46" s="16" t="s">
        <v>145</v>
      </c>
      <c r="E46" s="65">
        <v>120</v>
      </c>
      <c r="F46" s="16" t="s">
        <v>57</v>
      </c>
      <c r="G46" s="34">
        <v>1.9</v>
      </c>
      <c r="H46" s="34">
        <f>E46*G46</f>
        <v>228</v>
      </c>
      <c r="I46" s="65" t="s">
        <v>146</v>
      </c>
      <c r="J46" s="48"/>
    </row>
    <row r="47" spans="1:10" ht="21" customHeight="1">
      <c r="A47" s="16" t="s">
        <v>147</v>
      </c>
      <c r="B47" s="16" t="s">
        <v>148</v>
      </c>
      <c r="C47" s="16" t="s">
        <v>144</v>
      </c>
      <c r="D47" s="21" t="s">
        <v>61</v>
      </c>
      <c r="E47" s="65">
        <v>32</v>
      </c>
      <c r="F47" s="16" t="s">
        <v>42</v>
      </c>
      <c r="G47" s="34">
        <v>3.5</v>
      </c>
      <c r="H47" s="34">
        <f>E47*G47</f>
        <v>112</v>
      </c>
      <c r="I47" s="65" t="s">
        <v>146</v>
      </c>
      <c r="J47" s="48"/>
    </row>
    <row r="48" spans="1:11" ht="19.5" customHeight="1">
      <c r="A48" s="13" t="s">
        <v>51</v>
      </c>
      <c r="B48" s="89"/>
      <c r="C48" s="89"/>
      <c r="D48" s="89"/>
      <c r="E48" s="89"/>
      <c r="F48" s="89"/>
      <c r="G48" s="89"/>
      <c r="H48" s="26">
        <f>SUM(H32:H47)</f>
        <v>26265.079999999998</v>
      </c>
      <c r="I48" s="16"/>
      <c r="J48" s="76" t="s">
        <v>166</v>
      </c>
      <c r="K48" s="12">
        <f>H48*0.75</f>
        <v>19698.809999999998</v>
      </c>
    </row>
    <row r="49" spans="1:9" ht="19.5" customHeight="1">
      <c r="A49" s="13" t="s">
        <v>149</v>
      </c>
      <c r="B49" s="93" t="s">
        <v>150</v>
      </c>
      <c r="C49" s="93"/>
      <c r="D49" s="93"/>
      <c r="E49" s="93"/>
      <c r="F49" s="93"/>
      <c r="G49" s="93"/>
      <c r="H49" s="26">
        <f>SUM(H48,H30,H22,H9)</f>
        <v>120744.40000000001</v>
      </c>
      <c r="I49" s="16"/>
    </row>
    <row r="50" spans="1:11" ht="19.5" customHeight="1">
      <c r="A50" s="87" t="s">
        <v>169</v>
      </c>
      <c r="B50" s="87"/>
      <c r="C50" s="87"/>
      <c r="D50" s="87"/>
      <c r="E50" s="87"/>
      <c r="F50" s="87"/>
      <c r="G50" s="87"/>
      <c r="H50" s="88"/>
      <c r="I50" s="87"/>
      <c r="K50" s="12">
        <f>SUM(K9:K49)</f>
        <v>95006.97200000001</v>
      </c>
    </row>
    <row r="51" spans="1:9" ht="19.5" customHeight="1">
      <c r="A51" s="17"/>
      <c r="B51" s="17" t="s">
        <v>151</v>
      </c>
      <c r="C51" s="94" t="s">
        <v>152</v>
      </c>
      <c r="D51" s="94"/>
      <c r="E51" s="94"/>
      <c r="F51" s="17" t="s">
        <v>80</v>
      </c>
      <c r="G51" s="17">
        <v>20</v>
      </c>
      <c r="H51" s="34">
        <f>E24*G51</f>
        <v>5220</v>
      </c>
      <c r="I51" s="17"/>
    </row>
    <row r="52" spans="1:9" ht="19.5" customHeight="1">
      <c r="A52" s="17"/>
      <c r="B52" s="16" t="s">
        <v>153</v>
      </c>
      <c r="C52" s="94"/>
      <c r="D52" s="94"/>
      <c r="E52" s="94"/>
      <c r="F52" s="17" t="s">
        <v>154</v>
      </c>
      <c r="G52" s="17"/>
      <c r="H52" s="34">
        <v>1450</v>
      </c>
      <c r="I52" s="17"/>
    </row>
    <row r="53" spans="1:9" ht="19.5" customHeight="1">
      <c r="A53" s="16"/>
      <c r="B53" s="16" t="s">
        <v>155</v>
      </c>
      <c r="C53" s="95" t="s">
        <v>156</v>
      </c>
      <c r="D53" s="96"/>
      <c r="E53" s="95"/>
      <c r="F53" s="97"/>
      <c r="G53" s="16"/>
      <c r="H53" s="33">
        <f>H49*0.03</f>
        <v>3622.3320000000003</v>
      </c>
      <c r="I53" s="16"/>
    </row>
    <row r="54" spans="1:9" ht="19.5" customHeight="1">
      <c r="A54" s="16"/>
      <c r="B54" s="16" t="s">
        <v>157</v>
      </c>
      <c r="C54" s="95" t="s">
        <v>158</v>
      </c>
      <c r="D54" s="96"/>
      <c r="E54" s="95"/>
      <c r="F54" s="97"/>
      <c r="G54" s="16"/>
      <c r="H54" s="33">
        <f>H49*0.05</f>
        <v>6037.220000000001</v>
      </c>
      <c r="I54" s="16"/>
    </row>
    <row r="55" spans="1:9" ht="19.5" customHeight="1">
      <c r="A55" s="16"/>
      <c r="B55" s="16" t="s">
        <v>159</v>
      </c>
      <c r="C55" s="95" t="s">
        <v>160</v>
      </c>
      <c r="D55" s="96"/>
      <c r="E55" s="95"/>
      <c r="F55" s="97"/>
      <c r="G55" s="16"/>
      <c r="H55" s="33">
        <v>0</v>
      </c>
      <c r="I55" s="16"/>
    </row>
    <row r="56" spans="1:9" s="11" customFormat="1" ht="19.5" customHeight="1">
      <c r="A56" s="36" t="s">
        <v>161</v>
      </c>
      <c r="B56" s="93"/>
      <c r="C56" s="93"/>
      <c r="D56" s="93"/>
      <c r="E56" s="93"/>
      <c r="F56" s="93"/>
      <c r="G56" s="93"/>
      <c r="H56" s="26">
        <f>SUM(H49:H55)</f>
        <v>137073.952</v>
      </c>
      <c r="I56" s="36"/>
    </row>
    <row r="57" spans="1:9" ht="19.5" customHeight="1">
      <c r="A57" s="17"/>
      <c r="B57" s="98" t="s">
        <v>162</v>
      </c>
      <c r="C57" s="98"/>
      <c r="D57" s="98" t="s">
        <v>163</v>
      </c>
      <c r="E57" s="98"/>
      <c r="F57" s="98"/>
      <c r="G57" s="98"/>
      <c r="H57" s="34"/>
      <c r="I57" s="17"/>
    </row>
  </sheetData>
  <sheetProtection/>
  <mergeCells count="21">
    <mergeCell ref="C52:E52"/>
    <mergeCell ref="C53:F53"/>
    <mergeCell ref="C54:F54"/>
    <mergeCell ref="C55:F55"/>
    <mergeCell ref="B56:G56"/>
    <mergeCell ref="B57:C57"/>
    <mergeCell ref="D57:G57"/>
    <mergeCell ref="B30:G30"/>
    <mergeCell ref="A31:I31"/>
    <mergeCell ref="B48:G48"/>
    <mergeCell ref="B49:G49"/>
    <mergeCell ref="A50:I50"/>
    <mergeCell ref="C51:E51"/>
    <mergeCell ref="A1:I1"/>
    <mergeCell ref="A3:I3"/>
    <mergeCell ref="B9:G9"/>
    <mergeCell ref="A10:I10"/>
    <mergeCell ref="B22:G22"/>
    <mergeCell ref="A23:I23"/>
    <mergeCell ref="A18:A19"/>
    <mergeCell ref="B18:B19"/>
  </mergeCells>
  <printOptions/>
  <pageMargins left="0.7479166666666667" right="0.7479166666666667" top="0.9840277777777777" bottom="0.9840277777777777" header="0.5111111111111111" footer="0.5111111111111111"/>
  <pageSetup firstPageNumber="1" useFirstPageNumber="1" fitToHeight="0" fitToWidth="0" horizontalDpi="600" verticalDpi="600" orientation="landscape" paperSize="9" scale="84" r:id="rId1"/>
  <colBreaks count="1" manualBreakCount="1">
    <brk id="9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YKZ-20091224RFW</dc:creator>
  <cp:keywords/>
  <dc:description/>
  <cp:lastModifiedBy>admin</cp:lastModifiedBy>
  <cp:lastPrinted>2010-05-14T07:31:01Z</cp:lastPrinted>
  <dcterms:created xsi:type="dcterms:W3CDTF">2010-10-03T17:03:28Z</dcterms:created>
  <dcterms:modified xsi:type="dcterms:W3CDTF">2014-03-27T03:34:51Z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